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25600" windowHeight="14620" activeTab="0"/>
  </bookViews>
  <sheets>
    <sheet name="List LCD Đà Nẵng" sheetId="1" r:id="rId1"/>
  </sheets>
  <definedNames>
    <definedName name="Mipec_Lotte_Mart___Thang_kính">#REF!</definedName>
  </definedNames>
  <calcPr fullCalcOnLoad="1"/>
</workbook>
</file>

<file path=xl/comments1.xml><?xml version="1.0" encoding="utf-8"?>
<comments xmlns="http://schemas.openxmlformats.org/spreadsheetml/2006/main">
  <authors>
    <author>Lioness</author>
  </authors>
  <commentList>
    <comment ref="C8" authorId="0">
      <text>
        <r>
          <rPr>
            <b/>
            <sz val="9"/>
            <rFont val="Tahoma"/>
            <family val="2"/>
          </rPr>
          <t>Tòa nhà 24 tầng. Sử dụng từ T6 đến T23.</t>
        </r>
      </text>
    </comment>
    <comment ref="H8" authorId="0">
      <text>
        <r>
          <rPr>
            <b/>
            <sz val="9"/>
            <rFont val="Tahoma"/>
            <family val="2"/>
          </rPr>
          <t>lắp ngoài sảnh tầng G</t>
        </r>
      </text>
    </comment>
    <comment ref="H9" authorId="0">
      <text>
        <r>
          <rPr>
            <b/>
            <sz val="9"/>
            <rFont val="Tahoma"/>
            <family val="2"/>
          </rPr>
          <t>trong thang máy</t>
        </r>
      </text>
    </comment>
  </commentList>
</comments>
</file>

<file path=xl/sharedStrings.xml><?xml version="1.0" encoding="utf-8"?>
<sst xmlns="http://schemas.openxmlformats.org/spreadsheetml/2006/main" count="107" uniqueCount="76">
  <si>
    <t>ĐỊA CHỈ</t>
  </si>
  <si>
    <t>STT</t>
  </si>
  <si>
    <t>SỐ THANG</t>
  </si>
  <si>
    <t>DIỆN TÍCH</t>
  </si>
  <si>
    <t xml:space="preserve">TÒA NHÀ   </t>
  </si>
  <si>
    <t>SỐ NGƯỜI LÀM VIỆC</t>
  </si>
  <si>
    <t>LƯỢT XEM QC/TUẦN</t>
  </si>
  <si>
    <t>SỐ TẦNG</t>
  </si>
  <si>
    <t>TỔNG CỘNG</t>
  </si>
  <si>
    <t>TG (Tuần)</t>
  </si>
  <si>
    <t>VỊ TRÍ LẮP LCD</t>
  </si>
  <si>
    <t>SỐ LCD BOOK</t>
  </si>
  <si>
    <t>CHI PHÍ/ 1 TUẦN/LCD</t>
  </si>
  <si>
    <t>DANH SÁCH TOÀ NHÀ QUẢNG CÁO LCD TẠI ĐÀ NẴNG</t>
  </si>
  <si>
    <t>Softtech Park Tower</t>
  </si>
  <si>
    <t>02 Quang Trung</t>
  </si>
  <si>
    <t xml:space="preserve">Lô A2.1, Đường 30/4 </t>
  </si>
  <si>
    <t>SỐ LCD</t>
  </si>
  <si>
    <t>Dầu Khí Building</t>
  </si>
  <si>
    <t xml:space="preserve">Software Part  </t>
  </si>
  <si>
    <t>Số 15 Quang Trung</t>
  </si>
  <si>
    <t>Trung tâm điều hành du lịch miền Trung</t>
  </si>
  <si>
    <t>10 Hải Phòng</t>
  </si>
  <si>
    <t>Hoàng Anh Gia Lai Lake View _Block  A</t>
  </si>
  <si>
    <t>72 Hàm Nghi, Thanh Khê</t>
  </si>
  <si>
    <t>CHI PHÍ/ TUẦN/ FULL LCD'</t>
  </si>
  <si>
    <t>Trong thang máy</t>
  </si>
  <si>
    <t>Ngoài sảnh chờ</t>
  </si>
  <si>
    <t>Ngoài sảnh chờ tầng 1</t>
  </si>
  <si>
    <t xml:space="preserve">Vietcombank Đà Nẵng </t>
  </si>
  <si>
    <t xml:space="preserve">140 – 142 Lê Lợi – Q. Hải Châu </t>
  </si>
  <si>
    <t xml:space="preserve">Toà nhà Sunrise </t>
  </si>
  <si>
    <t>Số 25 đường 2 – 9, Quận Hải Châu</t>
  </si>
  <si>
    <t xml:space="preserve">Hải Châu </t>
  </si>
  <si>
    <t>VP</t>
  </si>
  <si>
    <t>CC</t>
  </si>
  <si>
    <t>TTTM</t>
  </si>
  <si>
    <t>PHÂN
LOẠI</t>
  </si>
  <si>
    <t>Tòa nhà Điều hành lưới điện Miền Trung</t>
  </si>
  <si>
    <t>81-89 Nguyễn Hữu Thọ</t>
  </si>
  <si>
    <t xml:space="preserve"> </t>
  </si>
  <si>
    <t>1</t>
  </si>
  <si>
    <t>2</t>
  </si>
  <si>
    <t>3</t>
  </si>
  <si>
    <t>4</t>
  </si>
  <si>
    <t>ONE OPERA Đà Nẵng</t>
  </si>
  <si>
    <t>115 Nguyễn Văn Linh</t>
  </si>
  <si>
    <t>Hải Châu</t>
  </si>
  <si>
    <t>5</t>
  </si>
  <si>
    <t>Vincom Đà Nẵng</t>
  </si>
  <si>
    <t>Đường Ngô Quyền</t>
  </si>
  <si>
    <t>Sơn Trà</t>
  </si>
  <si>
    <t>SỐ LƯỢNG KHÁCH/ TUẦN</t>
  </si>
  <si>
    <t>Ngoài sảnh chờ tầng G,tầng 1</t>
  </si>
  <si>
    <t>Ngoài sảnh chờ tầng G.</t>
  </si>
  <si>
    <t>Note: Bản kế hoạch có thể thay đổi 10% tòa nhà</t>
  </si>
  <si>
    <t xml:space="preserve">Method of traffic calculation: </t>
  </si>
  <si>
    <t xml:space="preserve">4. DP in complex building = working people x 6.6 times of taking lift in HN + Shoppers x 2 times </t>
  </si>
  <si>
    <t xml:space="preserve">Note: "*" Working people in whole buiding = total sqm/5 (5 sqm for 1 working person) "**"according to AC Neilsen research Q1. 2010 </t>
  </si>
  <si>
    <t xml:space="preserve">C: complex building: including shopping mall &amp; office </t>
  </si>
  <si>
    <t>179 Trần Hưng Đạo</t>
  </si>
  <si>
    <t xml:space="preserve">Tòa nhà SPT </t>
  </si>
  <si>
    <t>Cevimetal</t>
  </si>
  <si>
    <t>60 Quang Trung</t>
  </si>
  <si>
    <t>QUẬN/ HUYỆN</t>
  </si>
  <si>
    <t>LOẠI 1</t>
  </si>
  <si>
    <t>LOẠI 2</t>
  </si>
  <si>
    <t>LOẠI 3</t>
  </si>
  <si>
    <t>ĐÀ NẴNG</t>
  </si>
  <si>
    <t xml:space="preserve">1. DP in lift = working people in whole building x 7.7 times of taking lift in HN* </t>
  </si>
  <si>
    <t xml:space="preserve">2. DP at lift bank in Ground floor or Basement = working people in whole building x 7.7 times of taking lift in HN </t>
  </si>
  <si>
    <t xml:space="preserve">3. DP at lift bank in other floors = working people in these floors x 7.7 times of taking lift in HN </t>
  </si>
  <si>
    <t>Genco2</t>
  </si>
  <si>
    <t>143 Xô Viết Nghệ Tính</t>
  </si>
  <si>
    <t>6</t>
  </si>
  <si>
    <t>Tầng 1 và Tầng hầm, phải có giấy phép, giấy tờ liên quan đến QC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</si>
</sst>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22"/>
      <color indexed="12"/>
      <name val="Times New Roman"/>
      <family val="1"/>
    </font>
    <font>
      <b/>
      <sz val="22"/>
      <color indexed="61"/>
      <name val="Times New Roman"/>
      <family val="1"/>
    </font>
    <font>
      <b/>
      <sz val="9"/>
      <name val="Tahoma"/>
      <family val="2"/>
    </font>
    <font>
      <sz val="12"/>
      <name val="宋体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i/>
      <sz val="9"/>
      <color indexed="9"/>
      <name val="Times New Roman"/>
      <family val="1"/>
    </font>
    <font>
      <b/>
      <i/>
      <sz val="9"/>
      <color indexed="15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9"/>
      <color theme="0"/>
      <name val="Times New Roman"/>
      <family val="1"/>
    </font>
    <font>
      <b/>
      <i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>
      <alignment/>
      <protection/>
    </xf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181" fontId="5" fillId="33" borderId="12" xfId="47" applyNumberFormat="1" applyFont="1" applyFill="1" applyBorder="1" applyAlignment="1" applyProtection="1">
      <alignment horizontal="left"/>
      <protection hidden="1"/>
    </xf>
    <xf numFmtId="181" fontId="5" fillId="33" borderId="12" xfId="47" applyNumberFormat="1" applyFont="1" applyFill="1" applyBorder="1" applyAlignment="1">
      <alignment horizontal="right"/>
    </xf>
    <xf numFmtId="181" fontId="5" fillId="33" borderId="12" xfId="47" applyNumberFormat="1" applyFont="1" applyFill="1" applyBorder="1" applyAlignment="1">
      <alignment horizontal="center"/>
    </xf>
    <xf numFmtId="181" fontId="5" fillId="33" borderId="12" xfId="47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34" borderId="0" xfId="0" applyFont="1" applyFill="1" applyBorder="1" applyAlignment="1">
      <alignment horizontal="left"/>
    </xf>
    <xf numFmtId="3" fontId="5" fillId="33" borderId="13" xfId="0" applyNumberFormat="1" applyFont="1" applyFill="1" applyBorder="1" applyAlignment="1" quotePrefix="1">
      <alignment horizontal="center"/>
    </xf>
    <xf numFmtId="180" fontId="5" fillId="33" borderId="12" xfId="0" applyNumberFormat="1" applyFont="1" applyFill="1" applyBorder="1" applyAlignment="1" applyProtection="1">
      <alignment horizontal="left"/>
      <protection hidden="1"/>
    </xf>
    <xf numFmtId="181" fontId="5" fillId="33" borderId="12" xfId="47" applyNumberFormat="1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0" fontId="60" fillId="0" borderId="0" xfId="0" applyFont="1" applyAlignment="1">
      <alignment horizontal="center"/>
    </xf>
    <xf numFmtId="0" fontId="5" fillId="34" borderId="12" xfId="71" applyFont="1" applyFill="1" applyBorder="1" applyAlignment="1">
      <alignment horizontal="center"/>
      <protection/>
    </xf>
    <xf numFmtId="3" fontId="5" fillId="0" borderId="12" xfId="0" applyNumberFormat="1" applyFont="1" applyFill="1" applyBorder="1" applyAlignment="1" quotePrefix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34" borderId="12" xfId="6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quotePrefix="1">
      <alignment/>
    </xf>
    <xf numFmtId="3" fontId="5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3" borderId="12" xfId="60" applyNumberFormat="1" applyFont="1" applyFill="1" applyBorder="1" applyAlignment="1" applyProtection="1">
      <alignment horizontal="center"/>
      <protection/>
    </xf>
    <xf numFmtId="3" fontId="5" fillId="0" borderId="13" xfId="72" applyNumberFormat="1" applyFont="1" applyFill="1" applyBorder="1" applyAlignment="1">
      <alignment/>
      <protection/>
    </xf>
    <xf numFmtId="3" fontId="5" fillId="0" borderId="12" xfId="72" applyNumberFormat="1" applyFont="1" applyFill="1" applyBorder="1" applyAlignment="1">
      <alignment/>
      <protection/>
    </xf>
    <xf numFmtId="0" fontId="5" fillId="33" borderId="12" xfId="0" applyFont="1" applyFill="1" applyBorder="1" applyAlignment="1" applyProtection="1">
      <alignment/>
      <protection hidden="1"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0" fontId="5" fillId="35" borderId="12" xfId="0" applyFont="1" applyFill="1" applyBorder="1" applyAlignment="1">
      <alignment/>
    </xf>
    <xf numFmtId="181" fontId="5" fillId="33" borderId="12" xfId="47" applyNumberFormat="1" applyFont="1" applyFill="1" applyBorder="1" applyAlignment="1">
      <alignment vertical="center"/>
    </xf>
    <xf numFmtId="0" fontId="5" fillId="13" borderId="12" xfId="0" applyFont="1" applyFill="1" applyBorder="1" applyAlignment="1">
      <alignment/>
    </xf>
    <xf numFmtId="3" fontId="5" fillId="13" borderId="12" xfId="60" applyNumberFormat="1" applyFont="1" applyFill="1" applyBorder="1" applyAlignment="1" applyProtection="1">
      <alignment/>
      <protection/>
    </xf>
    <xf numFmtId="3" fontId="5" fillId="12" borderId="12" xfId="60" applyNumberFormat="1" applyFont="1" applyFill="1" applyBorder="1" applyAlignment="1" applyProtection="1">
      <alignment/>
      <protection/>
    </xf>
    <xf numFmtId="0" fontId="5" fillId="12" borderId="12" xfId="0" applyFont="1" applyFill="1" applyBorder="1" applyAlignment="1">
      <alignment/>
    </xf>
    <xf numFmtId="0" fontId="59" fillId="13" borderId="12" xfId="0" applyFont="1" applyFill="1" applyBorder="1" applyAlignment="1">
      <alignment/>
    </xf>
    <xf numFmtId="0" fontId="61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63" fillId="36" borderId="12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vertical="center" wrapText="1"/>
    </xf>
    <xf numFmtId="0" fontId="64" fillId="36" borderId="17" xfId="0" applyFont="1" applyFill="1" applyBorder="1" applyAlignment="1">
      <alignment horizontal="center" wrapText="1"/>
    </xf>
    <xf numFmtId="0" fontId="64" fillId="36" borderId="17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vertical="center" wrapText="1"/>
    </xf>
    <xf numFmtId="0" fontId="63" fillId="7" borderId="17" xfId="0" applyFont="1" applyFill="1" applyBorder="1" applyAlignment="1">
      <alignment horizontal="center" vertical="center" wrapText="1"/>
    </xf>
    <xf numFmtId="0" fontId="63" fillId="7" borderId="17" xfId="0" applyFont="1" applyFill="1" applyBorder="1" applyAlignment="1">
      <alignment horizontal="center" vertical="center"/>
    </xf>
    <xf numFmtId="0" fontId="63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left" vertical="center"/>
    </xf>
    <xf numFmtId="0" fontId="64" fillId="36" borderId="14" xfId="0" applyFont="1" applyFill="1" applyBorder="1" applyAlignment="1">
      <alignment/>
    </xf>
    <xf numFmtId="0" fontId="64" fillId="36" borderId="17" xfId="0" applyFont="1" applyFill="1" applyBorder="1" applyAlignment="1">
      <alignment/>
    </xf>
    <xf numFmtId="0" fontId="63" fillId="36" borderId="17" xfId="0" applyFont="1" applyFill="1" applyBorder="1" applyAlignment="1">
      <alignment vertical="center" wrapText="1"/>
    </xf>
    <xf numFmtId="0" fontId="63" fillId="36" borderId="17" xfId="0" applyFont="1" applyFill="1" applyBorder="1" applyAlignment="1">
      <alignment horizontal="center" wrapText="1"/>
    </xf>
    <xf numFmtId="0" fontId="65" fillId="36" borderId="17" xfId="0" applyFont="1" applyFill="1" applyBorder="1" applyAlignment="1">
      <alignment horizontal="center" wrapText="1"/>
    </xf>
    <xf numFmtId="0" fontId="5" fillId="34" borderId="0" xfId="0" applyFont="1" applyFill="1" applyAlignment="1">
      <alignment vertical="center"/>
    </xf>
    <xf numFmtId="0" fontId="6" fillId="7" borderId="14" xfId="0" applyFont="1" applyFill="1" applyBorder="1" applyAlignment="1">
      <alignment horizontal="center" vertical="center"/>
    </xf>
    <xf numFmtId="181" fontId="63" fillId="36" borderId="17" xfId="44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/>
    </xf>
    <xf numFmtId="0" fontId="59" fillId="12" borderId="12" xfId="0" applyFont="1" applyFill="1" applyBorder="1" applyAlignment="1">
      <alignment/>
    </xf>
    <xf numFmtId="3" fontId="5" fillId="13" borderId="13" xfId="60" applyNumberFormat="1" applyFont="1" applyFill="1" applyBorder="1" applyAlignment="1" applyProtection="1">
      <alignment/>
      <protection/>
    </xf>
    <xf numFmtId="0" fontId="5" fillId="12" borderId="12" xfId="0" applyFont="1" applyFill="1" applyBorder="1" applyAlignment="1">
      <alignment horizontal="left"/>
    </xf>
    <xf numFmtId="3" fontId="66" fillId="0" borderId="13" xfId="0" applyNumberFormat="1" applyFont="1" applyFill="1" applyBorder="1" applyAlignment="1">
      <alignment horizontal="center"/>
    </xf>
    <xf numFmtId="3" fontId="66" fillId="0" borderId="12" xfId="0" applyNumberFormat="1" applyFont="1" applyFill="1" applyBorder="1" applyAlignment="1">
      <alignment horizontal="center"/>
    </xf>
    <xf numFmtId="0" fontId="66" fillId="33" borderId="12" xfId="0" applyFont="1" applyFill="1" applyBorder="1" applyAlignment="1" applyProtection="1">
      <alignment horizontal="center"/>
      <protection hidden="1"/>
    </xf>
    <xf numFmtId="3" fontId="66" fillId="33" borderId="12" xfId="60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63" fillId="36" borderId="17" xfId="0" applyNumberFormat="1" applyFont="1" applyFill="1" applyBorder="1" applyAlignment="1">
      <alignment horizontal="center" wrapText="1"/>
    </xf>
    <xf numFmtId="3" fontId="64" fillId="36" borderId="17" xfId="0" applyNumberFormat="1" applyFont="1" applyFill="1" applyBorder="1" applyAlignment="1">
      <alignment horizontal="center" wrapText="1"/>
    </xf>
    <xf numFmtId="3" fontId="64" fillId="36" borderId="17" xfId="0" applyNumberFormat="1" applyFont="1" applyFill="1" applyBorder="1" applyAlignment="1">
      <alignment horizontal="center" vertical="center" wrapText="1"/>
    </xf>
    <xf numFmtId="3" fontId="63" fillId="36" borderId="17" xfId="0" applyNumberFormat="1" applyFont="1" applyFill="1" applyBorder="1" applyAlignment="1">
      <alignment horizontal="center" vertical="center" wrapText="1"/>
    </xf>
    <xf numFmtId="0" fontId="5" fillId="13" borderId="12" xfId="66" applyFont="1" applyFill="1" applyBorder="1" applyAlignment="1">
      <alignment vertical="center" wrapText="1"/>
      <protection/>
    </xf>
    <xf numFmtId="0" fontId="5" fillId="34" borderId="12" xfId="65" applyFont="1" applyFill="1" applyBorder="1" applyAlignment="1">
      <alignment horizontal="left" vertical="center" wrapText="1"/>
      <protection/>
    </xf>
    <xf numFmtId="0" fontId="63" fillId="36" borderId="14" xfId="0" applyFont="1" applyFill="1" applyBorder="1" applyAlignment="1">
      <alignment horizontal="center"/>
    </xf>
    <xf numFmtId="0" fontId="63" fillId="36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67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omma 3 2" xfId="48"/>
    <cellStyle name="Comma 3 2 2" xfId="49"/>
    <cellStyle name="Comma 4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2" xfId="64"/>
    <cellStyle name="Normal 13" xfId="65"/>
    <cellStyle name="Normal 16" xfId="66"/>
    <cellStyle name="Normal 2" xfId="67"/>
    <cellStyle name="Normal 3" xfId="68"/>
    <cellStyle name="Normal 3 2" xfId="69"/>
    <cellStyle name="Normal 4" xfId="70"/>
    <cellStyle name="Normal_Frame-building2011" xfId="71"/>
    <cellStyle name="Normal_Sheet1 2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常规_Sheet1" xfId="80"/>
  </cellStyles>
  <dxfs count="6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142875</xdr:rowOff>
    </xdr:from>
    <xdr:to>
      <xdr:col>2</xdr:col>
      <xdr:colOff>1028700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O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5" sqref="P5"/>
    </sheetView>
  </sheetViews>
  <sheetFormatPr defaultColWidth="11.57421875" defaultRowHeight="12.75"/>
  <cols>
    <col min="1" max="1" width="3.7109375" style="1" customWidth="1"/>
    <col min="2" max="2" width="6.00390625" style="1" customWidth="1"/>
    <col min="3" max="3" width="31.28125" style="1" customWidth="1"/>
    <col min="4" max="4" width="20.421875" style="1" customWidth="1"/>
    <col min="5" max="5" width="10.28125" style="1" customWidth="1"/>
    <col min="6" max="6" width="11.28125" style="1" customWidth="1"/>
    <col min="7" max="7" width="5.8515625" style="11" customWidth="1"/>
    <col min="8" max="8" width="5.8515625" style="76" customWidth="1"/>
    <col min="9" max="9" width="5.00390625" style="11" customWidth="1"/>
    <col min="10" max="10" width="7.421875" style="1" customWidth="1"/>
    <col min="11" max="11" width="8.7109375" style="1" customWidth="1"/>
    <col min="12" max="12" width="9.00390625" style="1" customWidth="1"/>
    <col min="13" max="13" width="11.140625" style="1" customWidth="1"/>
    <col min="14" max="14" width="6.421875" style="11" customWidth="1"/>
    <col min="15" max="15" width="4.7109375" style="11" customWidth="1"/>
    <col min="16" max="16" width="10.00390625" style="1" customWidth="1"/>
    <col min="17" max="16384" width="11.421875" style="1" customWidth="1"/>
  </cols>
  <sheetData>
    <row r="1" spans="1:41" s="4" customFormat="1" ht="42.75" customHeight="1">
      <c r="A1" s="85" t="s">
        <v>13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17" s="64" customFormat="1" ht="48">
      <c r="A2" s="49" t="s">
        <v>1</v>
      </c>
      <c r="B2" s="50" t="s">
        <v>37</v>
      </c>
      <c r="C2" s="49" t="s">
        <v>4</v>
      </c>
      <c r="D2" s="49" t="s">
        <v>0</v>
      </c>
      <c r="E2" s="50" t="s">
        <v>64</v>
      </c>
      <c r="F2" s="50" t="s">
        <v>10</v>
      </c>
      <c r="G2" s="50" t="s">
        <v>2</v>
      </c>
      <c r="H2" s="50" t="s">
        <v>17</v>
      </c>
      <c r="I2" s="50" t="s">
        <v>7</v>
      </c>
      <c r="J2" s="50" t="s">
        <v>3</v>
      </c>
      <c r="K2" s="50" t="s">
        <v>5</v>
      </c>
      <c r="L2" s="50" t="s">
        <v>52</v>
      </c>
      <c r="M2" s="50" t="s">
        <v>6</v>
      </c>
      <c r="N2" s="50" t="s">
        <v>11</v>
      </c>
      <c r="O2" s="50" t="s">
        <v>9</v>
      </c>
      <c r="P2" s="50" t="s">
        <v>12</v>
      </c>
      <c r="Q2" s="50" t="s">
        <v>25</v>
      </c>
    </row>
    <row r="3" spans="1:17" s="64" customFormat="1" ht="15.75" customHeight="1">
      <c r="A3" s="65">
        <f>COUNT(A4:A20)</f>
        <v>8</v>
      </c>
      <c r="B3" s="58" t="s">
        <v>68</v>
      </c>
      <c r="C3" s="56"/>
      <c r="D3" s="56"/>
      <c r="E3" s="55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7"/>
    </row>
    <row r="4" spans="1:17" s="47" customFormat="1" ht="17.25" customHeight="1">
      <c r="A4" s="59"/>
      <c r="B4" s="60" t="s">
        <v>65</v>
      </c>
      <c r="C4" s="51"/>
      <c r="D4" s="51"/>
      <c r="E4" s="51"/>
      <c r="F4" s="51"/>
      <c r="G4" s="52"/>
      <c r="H4" s="53"/>
      <c r="I4" s="52"/>
      <c r="J4" s="52"/>
      <c r="K4" s="52"/>
      <c r="L4" s="52"/>
      <c r="M4" s="52"/>
      <c r="N4" s="52"/>
      <c r="O4" s="52"/>
      <c r="P4" s="63">
        <v>23000</v>
      </c>
      <c r="Q4" s="54"/>
    </row>
    <row r="5" spans="1:17" ht="24.75" customHeight="1">
      <c r="A5" s="27" t="s">
        <v>41</v>
      </c>
      <c r="B5" s="28" t="s">
        <v>34</v>
      </c>
      <c r="C5" s="69" t="s">
        <v>18</v>
      </c>
      <c r="D5" s="35" t="s">
        <v>16</v>
      </c>
      <c r="E5" s="35" t="s">
        <v>33</v>
      </c>
      <c r="F5" s="25" t="s">
        <v>26</v>
      </c>
      <c r="G5" s="29">
        <v>2</v>
      </c>
      <c r="H5" s="71">
        <v>1</v>
      </c>
      <c r="I5" s="30">
        <v>15</v>
      </c>
      <c r="J5" s="25">
        <v>600</v>
      </c>
      <c r="K5" s="67">
        <f aca="true" t="shared" si="0" ref="K5:K10">I5*J5/5</f>
        <v>1800</v>
      </c>
      <c r="L5" s="67">
        <f>K5*0.15*5.5</f>
        <v>1485</v>
      </c>
      <c r="M5" s="67">
        <f aca="true" t="shared" si="1" ref="M5:M10">K5*5.3*5.5+L5*2</f>
        <v>55440</v>
      </c>
      <c r="N5" s="6">
        <v>1</v>
      </c>
      <c r="O5" s="30">
        <v>1</v>
      </c>
      <c r="P5" s="5">
        <f aca="true" t="shared" si="2" ref="P5:P10">45*$P$4*O5*N5</f>
        <v>1035000</v>
      </c>
      <c r="Q5" s="5">
        <f aca="true" t="shared" si="3" ref="Q5:Q10">P5*O5*H5</f>
        <v>1035000</v>
      </c>
    </row>
    <row r="6" spans="1:17" ht="24.75" customHeight="1">
      <c r="A6" s="27" t="s">
        <v>42</v>
      </c>
      <c r="B6" s="28" t="s">
        <v>34</v>
      </c>
      <c r="C6" s="43" t="s">
        <v>14</v>
      </c>
      <c r="D6" s="36" t="s">
        <v>15</v>
      </c>
      <c r="E6" s="35" t="s">
        <v>33</v>
      </c>
      <c r="F6" s="25" t="s">
        <v>26</v>
      </c>
      <c r="G6" s="31">
        <v>2</v>
      </c>
      <c r="H6" s="72">
        <v>1</v>
      </c>
      <c r="I6" s="24">
        <v>21</v>
      </c>
      <c r="J6" s="32">
        <v>2000</v>
      </c>
      <c r="K6" s="67">
        <f t="shared" si="0"/>
        <v>8400</v>
      </c>
      <c r="L6" s="67">
        <f>K6*0.15*5.5</f>
        <v>6930</v>
      </c>
      <c r="M6" s="67">
        <f t="shared" si="1"/>
        <v>258720</v>
      </c>
      <c r="N6" s="6">
        <v>1</v>
      </c>
      <c r="O6" s="24">
        <v>1</v>
      </c>
      <c r="P6" s="5">
        <f t="shared" si="2"/>
        <v>1035000</v>
      </c>
      <c r="Q6" s="5">
        <f t="shared" si="3"/>
        <v>1035000</v>
      </c>
    </row>
    <row r="7" spans="1:17" ht="24.75" customHeight="1">
      <c r="A7" s="27" t="s">
        <v>43</v>
      </c>
      <c r="B7" s="28" t="s">
        <v>34</v>
      </c>
      <c r="C7" s="42" t="s">
        <v>29</v>
      </c>
      <c r="D7" s="33" t="s">
        <v>30</v>
      </c>
      <c r="E7" s="35" t="s">
        <v>33</v>
      </c>
      <c r="F7" s="37" t="s">
        <v>53</v>
      </c>
      <c r="G7" s="31">
        <v>11</v>
      </c>
      <c r="H7" s="73">
        <v>1</v>
      </c>
      <c r="I7" s="22">
        <v>11</v>
      </c>
      <c r="J7" s="5">
        <v>7000</v>
      </c>
      <c r="K7" s="67">
        <f t="shared" si="0"/>
        <v>15400</v>
      </c>
      <c r="L7" s="67">
        <f>K7*0.15*5.5</f>
        <v>12705</v>
      </c>
      <c r="M7" s="67">
        <f t="shared" si="1"/>
        <v>474320</v>
      </c>
      <c r="N7" s="6">
        <v>1</v>
      </c>
      <c r="O7" s="24">
        <v>1</v>
      </c>
      <c r="P7" s="5">
        <f t="shared" si="2"/>
        <v>1035000</v>
      </c>
      <c r="Q7" s="5">
        <f t="shared" si="3"/>
        <v>1035000</v>
      </c>
    </row>
    <row r="8" spans="1:17" ht="24.75" customHeight="1">
      <c r="A8" s="27" t="s">
        <v>44</v>
      </c>
      <c r="B8" s="25" t="s">
        <v>34</v>
      </c>
      <c r="C8" s="46" t="s">
        <v>45</v>
      </c>
      <c r="D8" s="38" t="s">
        <v>46</v>
      </c>
      <c r="E8" s="7" t="s">
        <v>47</v>
      </c>
      <c r="F8" s="37" t="s">
        <v>54</v>
      </c>
      <c r="G8" s="31">
        <v>4</v>
      </c>
      <c r="H8" s="73">
        <v>2</v>
      </c>
      <c r="I8" s="22">
        <v>18</v>
      </c>
      <c r="J8" s="8">
        <v>9600</v>
      </c>
      <c r="K8" s="67">
        <f t="shared" si="0"/>
        <v>34560</v>
      </c>
      <c r="L8" s="67">
        <f>K8*0.15*5.5</f>
        <v>28512</v>
      </c>
      <c r="M8" s="67">
        <f t="shared" si="1"/>
        <v>1064448</v>
      </c>
      <c r="N8" s="6">
        <v>1</v>
      </c>
      <c r="O8" s="24">
        <v>1</v>
      </c>
      <c r="P8" s="5">
        <f t="shared" si="2"/>
        <v>1035000</v>
      </c>
      <c r="Q8" s="5">
        <f t="shared" si="3"/>
        <v>2070000</v>
      </c>
    </row>
    <row r="9" spans="1:17" ht="24.75" customHeight="1">
      <c r="A9" s="27" t="s">
        <v>48</v>
      </c>
      <c r="B9" s="6" t="s">
        <v>36</v>
      </c>
      <c r="C9" s="46" t="s">
        <v>49</v>
      </c>
      <c r="D9" s="39" t="s">
        <v>50</v>
      </c>
      <c r="E9" s="7" t="s">
        <v>51</v>
      </c>
      <c r="F9" s="25" t="s">
        <v>26</v>
      </c>
      <c r="G9" s="31">
        <v>2</v>
      </c>
      <c r="H9" s="73">
        <v>2</v>
      </c>
      <c r="I9" s="22">
        <v>4</v>
      </c>
      <c r="J9" s="8">
        <v>25000</v>
      </c>
      <c r="K9" s="67">
        <f t="shared" si="0"/>
        <v>20000</v>
      </c>
      <c r="L9" s="67">
        <f>K9*0.15*7</f>
        <v>21000</v>
      </c>
      <c r="M9" s="67">
        <f t="shared" si="1"/>
        <v>625000</v>
      </c>
      <c r="N9" s="6">
        <v>1</v>
      </c>
      <c r="O9" s="24">
        <v>1</v>
      </c>
      <c r="P9" s="5">
        <f t="shared" si="2"/>
        <v>1035000</v>
      </c>
      <c r="Q9" s="5">
        <f t="shared" si="3"/>
        <v>2070000</v>
      </c>
    </row>
    <row r="10" spans="1:17" ht="24.75" customHeight="1">
      <c r="A10" s="27" t="s">
        <v>74</v>
      </c>
      <c r="B10" s="6" t="s">
        <v>34</v>
      </c>
      <c r="C10" s="81" t="s">
        <v>72</v>
      </c>
      <c r="D10" s="82" t="s">
        <v>73</v>
      </c>
      <c r="E10" s="82" t="s">
        <v>47</v>
      </c>
      <c r="F10" s="25" t="s">
        <v>75</v>
      </c>
      <c r="G10" s="24">
        <v>3</v>
      </c>
      <c r="H10" s="73">
        <v>4</v>
      </c>
      <c r="I10" s="22">
        <v>14</v>
      </c>
      <c r="J10" s="8">
        <v>2500</v>
      </c>
      <c r="K10" s="67">
        <f t="shared" si="0"/>
        <v>7000</v>
      </c>
      <c r="L10" s="67">
        <f>K10*0.15*5.5</f>
        <v>5775</v>
      </c>
      <c r="M10" s="67">
        <f t="shared" si="1"/>
        <v>215600</v>
      </c>
      <c r="N10" s="6">
        <v>1</v>
      </c>
      <c r="O10" s="24">
        <v>1</v>
      </c>
      <c r="P10" s="5">
        <f t="shared" si="2"/>
        <v>1035000</v>
      </c>
      <c r="Q10" s="5">
        <f t="shared" si="3"/>
        <v>4140000</v>
      </c>
    </row>
    <row r="11" spans="1:17" s="47" customFormat="1" ht="17.25" customHeight="1">
      <c r="A11" s="59"/>
      <c r="B11" s="60" t="s">
        <v>66</v>
      </c>
      <c r="C11" s="51"/>
      <c r="D11" s="51"/>
      <c r="E11" s="51"/>
      <c r="F11" s="51"/>
      <c r="G11" s="52"/>
      <c r="H11" s="79">
        <f>SUM(H5:H10)</f>
        <v>11</v>
      </c>
      <c r="I11" s="52"/>
      <c r="J11" s="52"/>
      <c r="K11" s="52"/>
      <c r="L11" s="52"/>
      <c r="M11" s="52"/>
      <c r="N11" s="52">
        <f>SUM(N5:N9)</f>
        <v>5</v>
      </c>
      <c r="O11" s="52"/>
      <c r="P11" s="63"/>
      <c r="Q11" s="54"/>
    </row>
    <row r="12" spans="1:17" ht="24.75" customHeight="1">
      <c r="A12" s="23">
        <v>2</v>
      </c>
      <c r="B12" s="25" t="s">
        <v>35</v>
      </c>
      <c r="C12" s="45" t="s">
        <v>23</v>
      </c>
      <c r="D12" s="36" t="s">
        <v>24</v>
      </c>
      <c r="E12" s="35" t="s">
        <v>33</v>
      </c>
      <c r="F12" s="25" t="s">
        <v>26</v>
      </c>
      <c r="G12" s="31">
        <v>2</v>
      </c>
      <c r="H12" s="72">
        <v>1</v>
      </c>
      <c r="I12" s="24">
        <v>17</v>
      </c>
      <c r="J12" s="32">
        <v>1000</v>
      </c>
      <c r="K12" s="67">
        <f>I12*J12*5/100</f>
        <v>850</v>
      </c>
      <c r="L12" s="67">
        <f>K12*0.15*7</f>
        <v>892.5</v>
      </c>
      <c r="M12" s="67">
        <f>K12*5.3*7+L12*2</f>
        <v>33320</v>
      </c>
      <c r="N12" s="6">
        <v>1</v>
      </c>
      <c r="O12" s="24">
        <v>1</v>
      </c>
      <c r="P12" s="5">
        <f aca="true" t="shared" si="4" ref="P12:P18">34*$P$4*O12*N12</f>
        <v>782000</v>
      </c>
      <c r="Q12" s="5">
        <f aca="true" t="shared" si="5" ref="Q12:Q18">P12*O12*H12</f>
        <v>782000</v>
      </c>
    </row>
    <row r="13" spans="1:17" ht="24.75" customHeight="1">
      <c r="A13" s="23">
        <v>3</v>
      </c>
      <c r="B13" s="25" t="s">
        <v>35</v>
      </c>
      <c r="C13" s="45" t="s">
        <v>23</v>
      </c>
      <c r="D13" s="36" t="s">
        <v>24</v>
      </c>
      <c r="E13" s="35" t="s">
        <v>33</v>
      </c>
      <c r="F13" s="25" t="s">
        <v>27</v>
      </c>
      <c r="G13" s="31">
        <v>2</v>
      </c>
      <c r="H13" s="72">
        <v>1</v>
      </c>
      <c r="I13" s="24">
        <v>17</v>
      </c>
      <c r="J13" s="32">
        <v>1000</v>
      </c>
      <c r="K13" s="67">
        <f>I13*J13*5/100</f>
        <v>850</v>
      </c>
      <c r="L13" s="67">
        <f>K13*0.15*7</f>
        <v>892.5</v>
      </c>
      <c r="M13" s="67">
        <f>K13*5.3*7+L13*2</f>
        <v>33320</v>
      </c>
      <c r="N13" s="6">
        <v>1</v>
      </c>
      <c r="O13" s="24">
        <v>1</v>
      </c>
      <c r="P13" s="5">
        <f t="shared" si="4"/>
        <v>782000</v>
      </c>
      <c r="Q13" s="5">
        <f t="shared" si="5"/>
        <v>782000</v>
      </c>
    </row>
    <row r="14" spans="1:17" ht="24.75" customHeight="1">
      <c r="A14" s="23">
        <v>4</v>
      </c>
      <c r="B14" s="25" t="s">
        <v>34</v>
      </c>
      <c r="C14" s="45" t="s">
        <v>19</v>
      </c>
      <c r="D14" s="36" t="s">
        <v>20</v>
      </c>
      <c r="E14" s="35" t="s">
        <v>33</v>
      </c>
      <c r="F14" s="25" t="s">
        <v>26</v>
      </c>
      <c r="G14" s="31">
        <v>2</v>
      </c>
      <c r="H14" s="72">
        <v>1</v>
      </c>
      <c r="I14" s="30">
        <v>17</v>
      </c>
      <c r="J14" s="32">
        <v>350</v>
      </c>
      <c r="K14" s="67">
        <f>I14*J14/5</f>
        <v>1190</v>
      </c>
      <c r="L14" s="67">
        <f>K14*0.15*5.5</f>
        <v>981.75</v>
      </c>
      <c r="M14" s="67">
        <f>K14*5.3*5.5+L14*2</f>
        <v>36652</v>
      </c>
      <c r="N14" s="6">
        <v>1</v>
      </c>
      <c r="O14" s="24">
        <v>1</v>
      </c>
      <c r="P14" s="5">
        <f t="shared" si="4"/>
        <v>782000</v>
      </c>
      <c r="Q14" s="5">
        <f t="shared" si="5"/>
        <v>782000</v>
      </c>
    </row>
    <row r="15" spans="1:17" ht="24.75" customHeight="1">
      <c r="A15" s="23">
        <v>5</v>
      </c>
      <c r="B15" s="25" t="s">
        <v>34</v>
      </c>
      <c r="C15" s="44" t="s">
        <v>21</v>
      </c>
      <c r="D15" s="35" t="s">
        <v>22</v>
      </c>
      <c r="E15" s="35" t="s">
        <v>33</v>
      </c>
      <c r="F15" s="25" t="s">
        <v>26</v>
      </c>
      <c r="G15" s="29">
        <v>2</v>
      </c>
      <c r="H15" s="71">
        <v>1</v>
      </c>
      <c r="I15" s="30">
        <v>21</v>
      </c>
      <c r="J15" s="32">
        <v>1500</v>
      </c>
      <c r="K15" s="67">
        <f>I15*J15/5</f>
        <v>6300</v>
      </c>
      <c r="L15" s="67">
        <f>K15*0.15*5.5</f>
        <v>5197.5</v>
      </c>
      <c r="M15" s="67">
        <f>K15*5.3*5.5+L15*2</f>
        <v>194040</v>
      </c>
      <c r="N15" s="6">
        <v>1</v>
      </c>
      <c r="O15" s="30">
        <v>1</v>
      </c>
      <c r="P15" s="5">
        <f t="shared" si="4"/>
        <v>782000</v>
      </c>
      <c r="Q15" s="5">
        <f t="shared" si="5"/>
        <v>782000</v>
      </c>
    </row>
    <row r="16" spans="1:17" ht="24.75" customHeight="1">
      <c r="A16" s="23">
        <v>6</v>
      </c>
      <c r="B16" s="5" t="s">
        <v>34</v>
      </c>
      <c r="C16" s="68" t="s">
        <v>38</v>
      </c>
      <c r="D16" s="10" t="s">
        <v>39</v>
      </c>
      <c r="E16" s="36" t="s">
        <v>33</v>
      </c>
      <c r="F16" s="37" t="s">
        <v>28</v>
      </c>
      <c r="G16" s="24">
        <v>2</v>
      </c>
      <c r="H16" s="72">
        <v>1</v>
      </c>
      <c r="I16" s="24">
        <v>9</v>
      </c>
      <c r="J16" s="25">
        <v>600</v>
      </c>
      <c r="K16" s="67">
        <f>I16*J16/5</f>
        <v>1080</v>
      </c>
      <c r="L16" s="67">
        <f>K16*0.15*5.5</f>
        <v>891</v>
      </c>
      <c r="M16" s="67">
        <f>K16*5.3*5.5+L16*2</f>
        <v>33264</v>
      </c>
      <c r="N16" s="6">
        <v>1</v>
      </c>
      <c r="O16" s="30">
        <v>1</v>
      </c>
      <c r="P16" s="5">
        <f t="shared" si="4"/>
        <v>782000</v>
      </c>
      <c r="Q16" s="5">
        <f t="shared" si="5"/>
        <v>782000</v>
      </c>
    </row>
    <row r="17" spans="1:17" ht="24.75" customHeight="1">
      <c r="A17" s="16">
        <v>7</v>
      </c>
      <c r="B17" s="19" t="s">
        <v>34</v>
      </c>
      <c r="C17" s="70" t="s">
        <v>61</v>
      </c>
      <c r="D17" s="7" t="s">
        <v>60</v>
      </c>
      <c r="E17" s="7" t="s">
        <v>51</v>
      </c>
      <c r="F17" s="17"/>
      <c r="G17" s="24">
        <v>2</v>
      </c>
      <c r="H17" s="72">
        <v>1</v>
      </c>
      <c r="I17" s="41">
        <v>7</v>
      </c>
      <c r="J17" s="18">
        <v>300</v>
      </c>
      <c r="K17" s="67">
        <f>I17*J17/5</f>
        <v>420</v>
      </c>
      <c r="L17" s="67">
        <f>K17*0.15*5.5</f>
        <v>346.5</v>
      </c>
      <c r="M17" s="67">
        <f>K17*5.3*5.5+L17*2</f>
        <v>12936</v>
      </c>
      <c r="N17" s="6">
        <v>1</v>
      </c>
      <c r="O17" s="24">
        <v>1</v>
      </c>
      <c r="P17" s="5">
        <f t="shared" si="4"/>
        <v>782000</v>
      </c>
      <c r="Q17" s="5">
        <f t="shared" si="5"/>
        <v>782000</v>
      </c>
    </row>
    <row r="18" spans="1:17" ht="24.75" customHeight="1">
      <c r="A18" s="20">
        <v>8</v>
      </c>
      <c r="B18" s="6" t="s">
        <v>34</v>
      </c>
      <c r="C18" s="70" t="s">
        <v>62</v>
      </c>
      <c r="D18" s="7" t="s">
        <v>63</v>
      </c>
      <c r="E18" s="7" t="s">
        <v>47</v>
      </c>
      <c r="F18" s="17" t="s">
        <v>28</v>
      </c>
      <c r="G18" s="24">
        <v>2</v>
      </c>
      <c r="H18" s="72">
        <v>1</v>
      </c>
      <c r="I18" s="9">
        <v>9</v>
      </c>
      <c r="J18" s="18">
        <v>450</v>
      </c>
      <c r="K18" s="67">
        <f>I18*J18/5</f>
        <v>810</v>
      </c>
      <c r="L18" s="67">
        <f>K18*0.15*5.5</f>
        <v>668.25</v>
      </c>
      <c r="M18" s="67">
        <f>K18*5.3*5.5+L18*2</f>
        <v>24948</v>
      </c>
      <c r="N18" s="6">
        <v>1</v>
      </c>
      <c r="O18" s="24">
        <v>1</v>
      </c>
      <c r="P18" s="5">
        <f t="shared" si="4"/>
        <v>782000</v>
      </c>
      <c r="Q18" s="5">
        <f t="shared" si="5"/>
        <v>782000</v>
      </c>
    </row>
    <row r="19" spans="1:17" s="47" customFormat="1" ht="17.25" customHeight="1">
      <c r="A19" s="59"/>
      <c r="B19" s="60" t="s">
        <v>67</v>
      </c>
      <c r="C19" s="51"/>
      <c r="D19" s="51"/>
      <c r="E19" s="51"/>
      <c r="F19" s="51"/>
      <c r="G19" s="52" t="s">
        <v>40</v>
      </c>
      <c r="H19" s="79">
        <f>SUM(H12:H18)</f>
        <v>7</v>
      </c>
      <c r="I19" s="52"/>
      <c r="J19" s="52"/>
      <c r="K19" s="52"/>
      <c r="L19" s="52"/>
      <c r="M19" s="52"/>
      <c r="N19" s="78">
        <f>SUM(N12:N18)</f>
        <v>7</v>
      </c>
      <c r="O19" s="52"/>
      <c r="P19" s="63"/>
      <c r="Q19" s="54"/>
    </row>
    <row r="20" spans="1:17" ht="24.75" customHeight="1">
      <c r="A20" s="23">
        <v>2</v>
      </c>
      <c r="B20" s="25" t="s">
        <v>34</v>
      </c>
      <c r="C20" s="40" t="s">
        <v>31</v>
      </c>
      <c r="D20" s="33" t="s">
        <v>32</v>
      </c>
      <c r="E20" s="35" t="s">
        <v>33</v>
      </c>
      <c r="F20" s="25" t="s">
        <v>26</v>
      </c>
      <c r="G20" s="34">
        <v>1</v>
      </c>
      <c r="H20" s="74">
        <v>1</v>
      </c>
      <c r="I20" s="22">
        <v>5</v>
      </c>
      <c r="J20" s="26">
        <v>460</v>
      </c>
      <c r="K20" s="67">
        <f>I20*J20/5</f>
        <v>460</v>
      </c>
      <c r="L20" s="67">
        <f>K20*0.15*5.5</f>
        <v>379.5</v>
      </c>
      <c r="M20" s="67">
        <f>K20*5.3*5.5+L20*2</f>
        <v>14168</v>
      </c>
      <c r="N20" s="6">
        <v>1</v>
      </c>
      <c r="O20" s="24">
        <v>1</v>
      </c>
      <c r="P20" s="5">
        <f>23*$P$4*O20*N20</f>
        <v>529000</v>
      </c>
      <c r="Q20" s="5">
        <f>P20*O20*H20</f>
        <v>529000</v>
      </c>
    </row>
    <row r="21" spans="1:17" s="47" customFormat="1" ht="17.25" customHeight="1">
      <c r="A21" s="59"/>
      <c r="B21" s="60"/>
      <c r="C21" s="51"/>
      <c r="D21" s="51"/>
      <c r="E21" s="51"/>
      <c r="F21" s="51"/>
      <c r="G21" s="52"/>
      <c r="H21" s="79">
        <f>SUM(H20:H20)</f>
        <v>1</v>
      </c>
      <c r="I21" s="52"/>
      <c r="J21" s="52"/>
      <c r="K21" s="52"/>
      <c r="L21" s="52"/>
      <c r="M21" s="52"/>
      <c r="N21" s="52">
        <f>SUM(N20:N20)</f>
        <v>1</v>
      </c>
      <c r="O21" s="52"/>
      <c r="P21" s="63"/>
      <c r="Q21" s="54"/>
    </row>
    <row r="22" spans="1:17" s="48" customFormat="1" ht="17.25" customHeight="1">
      <c r="A22" s="83"/>
      <c r="B22" s="84"/>
      <c r="C22" s="61" t="s">
        <v>8</v>
      </c>
      <c r="D22" s="61"/>
      <c r="E22" s="61"/>
      <c r="F22" s="61"/>
      <c r="G22" s="62"/>
      <c r="H22" s="80">
        <f>H11+H19+H21</f>
        <v>19</v>
      </c>
      <c r="I22" s="62"/>
      <c r="J22" s="62"/>
      <c r="K22" s="66">
        <f>SUM(K5:K20)</f>
        <v>99120</v>
      </c>
      <c r="L22" s="66">
        <f>SUM(L5:L20)</f>
        <v>86656.5</v>
      </c>
      <c r="M22" s="66">
        <f>SUM(M5:M20)</f>
        <v>3076176</v>
      </c>
      <c r="N22" s="77">
        <f>N21+N19+N11</f>
        <v>13</v>
      </c>
      <c r="O22" s="62"/>
      <c r="P22" s="66">
        <f>SUM(P5:P20)</f>
        <v>12213000</v>
      </c>
      <c r="Q22" s="66">
        <f>SUM(Q5:Q20)</f>
        <v>17388000</v>
      </c>
    </row>
    <row r="24" spans="3:10" ht="19.5">
      <c r="C24" s="12" t="s">
        <v>55</v>
      </c>
      <c r="D24" s="13"/>
      <c r="E24" s="14"/>
      <c r="F24" s="14"/>
      <c r="G24" s="21"/>
      <c r="H24" s="75"/>
      <c r="I24" s="21"/>
      <c r="J24" s="14"/>
    </row>
    <row r="25" spans="3:10" ht="13.5">
      <c r="C25" s="15" t="s">
        <v>56</v>
      </c>
      <c r="D25" s="13"/>
      <c r="E25" s="14"/>
      <c r="F25" s="14"/>
      <c r="G25" s="21"/>
      <c r="H25" s="75"/>
      <c r="I25" s="21"/>
      <c r="J25" s="14"/>
    </row>
    <row r="26" spans="3:10" ht="13.5">
      <c r="C26" s="15" t="s">
        <v>69</v>
      </c>
      <c r="D26" s="13"/>
      <c r="E26" s="14"/>
      <c r="F26" s="14"/>
      <c r="G26" s="21"/>
      <c r="H26" s="75"/>
      <c r="I26" s="21"/>
      <c r="J26" s="14"/>
    </row>
    <row r="27" spans="3:10" ht="13.5">
      <c r="C27" s="15" t="s">
        <v>70</v>
      </c>
      <c r="D27" s="13"/>
      <c r="E27" s="14"/>
      <c r="F27" s="14"/>
      <c r="G27" s="21"/>
      <c r="H27" s="75"/>
      <c r="I27" s="21"/>
      <c r="J27" s="14"/>
    </row>
    <row r="28" spans="3:10" ht="13.5">
      <c r="C28" s="15" t="s">
        <v>71</v>
      </c>
      <c r="D28" s="13"/>
      <c r="E28" s="14"/>
      <c r="F28" s="14"/>
      <c r="G28" s="21"/>
      <c r="H28" s="75"/>
      <c r="I28" s="21"/>
      <c r="J28" s="14"/>
    </row>
    <row r="29" spans="3:10" ht="13.5">
      <c r="C29" s="15" t="s">
        <v>57</v>
      </c>
      <c r="D29" s="13"/>
      <c r="E29" s="14"/>
      <c r="F29" s="14"/>
      <c r="G29" s="21"/>
      <c r="H29" s="75"/>
      <c r="I29" s="21"/>
      <c r="J29" s="14"/>
    </row>
    <row r="30" spans="3:10" ht="13.5">
      <c r="C30" s="15" t="s">
        <v>58</v>
      </c>
      <c r="D30" s="13"/>
      <c r="E30" s="14"/>
      <c r="F30" s="14"/>
      <c r="G30" s="21"/>
      <c r="H30" s="75"/>
      <c r="I30" s="21"/>
      <c r="J30" s="14"/>
    </row>
    <row r="31" spans="3:10" ht="13.5">
      <c r="C31" s="15" t="s">
        <v>59</v>
      </c>
      <c r="D31" s="13"/>
      <c r="E31" s="14"/>
      <c r="F31" s="14"/>
      <c r="G31" s="21"/>
      <c r="H31" s="75"/>
      <c r="I31" s="21"/>
      <c r="J31" s="14"/>
    </row>
  </sheetData>
  <sheetProtection/>
  <mergeCells count="2">
    <mergeCell ref="A1:Q1"/>
    <mergeCell ref="A22:B22"/>
  </mergeCells>
  <conditionalFormatting sqref="C22">
    <cfRule type="expression" priority="5" dxfId="5" stopIfTrue="1">
      <formula>C22</formula>
    </cfRule>
  </conditionalFormatting>
  <conditionalFormatting sqref="C4">
    <cfRule type="expression" priority="4" dxfId="5" stopIfTrue="1">
      <formula>C4</formula>
    </cfRule>
  </conditionalFormatting>
  <conditionalFormatting sqref="C11">
    <cfRule type="expression" priority="3" dxfId="5" stopIfTrue="1">
      <formula>C11</formula>
    </cfRule>
  </conditionalFormatting>
  <conditionalFormatting sqref="C19">
    <cfRule type="expression" priority="2" dxfId="5" stopIfTrue="1">
      <formula>C19</formula>
    </cfRule>
  </conditionalFormatting>
  <conditionalFormatting sqref="C21">
    <cfRule type="expression" priority="1" dxfId="5" stopIfTrue="1">
      <formula>C21</formula>
    </cfRule>
  </conditionalFormatting>
  <printOptions/>
  <pageMargins left="0.17" right="0.17" top="0.26" bottom="0.3" header="0.17" footer="0.17"/>
  <pageSetup horizontalDpi="600" verticalDpi="600" orientation="landscape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Microsoft Office User</cp:lastModifiedBy>
  <cp:lastPrinted>2017-11-03T03:41:45Z</cp:lastPrinted>
  <dcterms:created xsi:type="dcterms:W3CDTF">2008-04-02T04:00:11Z</dcterms:created>
  <dcterms:modified xsi:type="dcterms:W3CDTF">2019-01-26T09:21:58Z</dcterms:modified>
  <cp:category/>
  <cp:version/>
  <cp:contentType/>
  <cp:contentStatus/>
</cp:coreProperties>
</file>